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7494f01ed3ab71/Gæðingafimi/2022/"/>
    </mc:Choice>
  </mc:AlternateContent>
  <xr:revisionPtr revIDLastSave="167" documentId="8_{FE3B51A9-88EC-4BDF-87B1-0DAA943245D5}" xr6:coauthVersionLast="47" xr6:coauthVersionMax="47" xr10:uidLastSave="{EAF269B8-6602-4706-8105-31E5010B9EDB}"/>
  <bookViews>
    <workbookView xWindow="-28920" yWindow="1710" windowWidth="29040" windowHeight="15840" xr2:uid="{2897C54C-4820-4DBE-A5D7-ADD928936CA5}"/>
  </bookViews>
  <sheets>
    <sheet name="Dómblað" sheetId="4" r:id="rId1"/>
    <sheet name="Æfingalisti" sheetId="3" state="hidden" r:id="rId2"/>
  </sheets>
  <definedNames>
    <definedName name="_xlnm.Print_Area" localSheetId="0">Dómblað!$A$1:$J$42</definedName>
    <definedName name="Vægi">Æfingalisti!$B$5:$B$70</definedName>
    <definedName name="Æfingar">Æfingalisti!$A$5:$A$70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4" i="4"/>
  <c r="B41" i="4"/>
  <c r="B39" i="4"/>
  <c r="K13" i="4"/>
  <c r="G13" i="4" s="1"/>
  <c r="K12" i="4"/>
  <c r="G12" i="4" s="1"/>
  <c r="K11" i="4"/>
  <c r="G11" i="4" s="1"/>
  <c r="K10" i="4"/>
  <c r="G10" i="4" s="1"/>
  <c r="K9" i="4"/>
  <c r="G9" i="4" s="1"/>
  <c r="K8" i="4"/>
  <c r="G8" i="4" s="1"/>
  <c r="K7" i="4"/>
  <c r="G7" i="4" s="1"/>
  <c r="K6" i="4"/>
  <c r="G6" i="4" s="1"/>
  <c r="K5" i="4"/>
  <c r="G5" i="4" s="1"/>
  <c r="K4" i="4"/>
  <c r="G4" i="4" s="1"/>
  <c r="G15" i="4" l="1"/>
  <c r="H15" i="4"/>
  <c r="G38" i="4"/>
  <c r="D38" i="4"/>
  <c r="C13" i="4"/>
  <c r="C12" i="4"/>
  <c r="C11" i="4"/>
  <c r="C10" i="4"/>
  <c r="C9" i="4"/>
  <c r="C8" i="4"/>
  <c r="C7" i="4"/>
  <c r="C6" i="4"/>
  <c r="C5" i="4"/>
  <c r="C4" i="4"/>
  <c r="I18" i="4"/>
  <c r="D35" i="4"/>
  <c r="D31" i="4"/>
  <c r="D26" i="4"/>
  <c r="D21" i="4"/>
  <c r="G35" i="4"/>
  <c r="G31" i="4"/>
  <c r="G26" i="4"/>
  <c r="G21" i="4"/>
  <c r="I24" i="4" l="1"/>
  <c r="I29" i="4"/>
  <c r="I17" i="4"/>
  <c r="I20" i="4"/>
  <c r="I37" i="4"/>
  <c r="I19" i="4"/>
  <c r="I33" i="4"/>
  <c r="H40" i="4"/>
  <c r="G40" i="4" s="1"/>
  <c r="G42" i="4" l="1"/>
</calcChain>
</file>

<file path=xl/sharedStrings.xml><?xml version="1.0" encoding="utf-8"?>
<sst xmlns="http://schemas.openxmlformats.org/spreadsheetml/2006/main" count="248" uniqueCount="115">
  <si>
    <t>Knapi:</t>
  </si>
  <si>
    <t>Hestur:</t>
  </si>
  <si>
    <t>V</t>
  </si>
  <si>
    <t>H</t>
  </si>
  <si>
    <t>AVE</t>
  </si>
  <si>
    <t>Athugasemdir</t>
  </si>
  <si>
    <t>Lýsing frjálsrar æfingar</t>
  </si>
  <si>
    <t>Vægi</t>
  </si>
  <si>
    <t>Æfing 1</t>
  </si>
  <si>
    <t>Krossgangur Tölt</t>
  </si>
  <si>
    <t>Æfing 2</t>
  </si>
  <si>
    <t>Æfing 3</t>
  </si>
  <si>
    <t>Æfing 4</t>
  </si>
  <si>
    <t>Æfing 5</t>
  </si>
  <si>
    <t>8 Brokk</t>
  </si>
  <si>
    <t>Æfing 6</t>
  </si>
  <si>
    <t>Æfing 7</t>
  </si>
  <si>
    <t>Æfing 8</t>
  </si>
  <si>
    <t>Æfing 9</t>
  </si>
  <si>
    <t>Æfing 10</t>
  </si>
  <si>
    <t>Meðaleinkunn æfingar</t>
  </si>
  <si>
    <t>Tölt</t>
  </si>
  <si>
    <t xml:space="preserve">Hægt </t>
  </si>
  <si>
    <t>Með hraðamun(sem T1)</t>
  </si>
  <si>
    <t>Milliferð</t>
  </si>
  <si>
    <t xml:space="preserve"> </t>
  </si>
  <si>
    <t xml:space="preserve">Greitt </t>
  </si>
  <si>
    <t>Með slakan taum(sem T2)</t>
  </si>
  <si>
    <t>Heildareinkunn fyrir tölt</t>
  </si>
  <si>
    <t>Brokk</t>
  </si>
  <si>
    <t>Hægt</t>
  </si>
  <si>
    <t>Með hraðamun</t>
  </si>
  <si>
    <t>Greitt</t>
  </si>
  <si>
    <t>Heildareinkunn fyrir brokk</t>
  </si>
  <si>
    <t>Stökk</t>
  </si>
  <si>
    <t>Heildareinkunn fyrir stökk</t>
  </si>
  <si>
    <t>Fet</t>
  </si>
  <si>
    <t>Safnað Fet</t>
  </si>
  <si>
    <t>Meðal fet</t>
  </si>
  <si>
    <t>Langt fet</t>
  </si>
  <si>
    <t>Heildareinkunn fyrir fet</t>
  </si>
  <si>
    <t>Skeið</t>
  </si>
  <si>
    <t>Á sporaslóð</t>
  </si>
  <si>
    <t>Á skálínu</t>
  </si>
  <si>
    <t>Heildareinkunn fyrir skeið</t>
  </si>
  <si>
    <t>Fegurð í reið</t>
  </si>
  <si>
    <t>Meðaleinkunn gangtegundir og fegurð í reið</t>
  </si>
  <si>
    <t>Flæði, útfærsla og reiðmennska</t>
  </si>
  <si>
    <t>Aðaleinkun</t>
  </si>
  <si>
    <t>Opinn sniðgangur (versade) Brokk</t>
  </si>
  <si>
    <t>Lokaður sniðgangur á miðlínu eða hring (travers) Tölt</t>
  </si>
  <si>
    <t>Lokaður sniðgangur á skálínu (half pass) og lokaður sniðgangur á baug Tölt</t>
  </si>
  <si>
    <t>Lokaður sniðgangur á skálínu (half pass) og lokaður sniðgangur á baug Brokk</t>
  </si>
  <si>
    <t>Taumur gefinn (fram og niður) Brokk</t>
  </si>
  <si>
    <t>Opinn sniðgangur (versade) Tölt</t>
  </si>
  <si>
    <t>Hraðabreyting (tvær stuttar eða ein löng) Brokk</t>
  </si>
  <si>
    <t>Hraðabreyting (tvær stuttar eða ein löng) Tölt</t>
  </si>
  <si>
    <t>Slaktaumatölt</t>
  </si>
  <si>
    <t>Taumur gefinn fram (sjálfberandi) Tölt</t>
  </si>
  <si>
    <t>Slöngulínur Tölt</t>
  </si>
  <si>
    <t>Bakk</t>
  </si>
  <si>
    <t>Einföld stökkskipting</t>
  </si>
  <si>
    <t>Fljúgandi stökkskipting</t>
  </si>
  <si>
    <t>id</t>
  </si>
  <si>
    <t>Krossgangur Brokk</t>
  </si>
  <si>
    <t>Opinn sniðgangur (versade) Stökk</t>
  </si>
  <si>
    <t>Lokaður sniðgangur á miðlínu eða hring (travers) Brokk</t>
  </si>
  <si>
    <t>Lokaður sniðgangur á miðlínu eða hring (travers) Stökk</t>
  </si>
  <si>
    <t>Lokaður sniðgangur á skálínu (half pass) og lokaður sniðgangur á baug Stökk</t>
  </si>
  <si>
    <t>Úthverfur lokaður sniðgangur á baug (renvers) Tölt</t>
  </si>
  <si>
    <t>Úthverfur lokaður sniðgangur á baug (renvers) Brokk</t>
  </si>
  <si>
    <t>Úthverfur lokaður sniðgangur á baug (renvers) Stökk</t>
  </si>
  <si>
    <t>Afturfótarsnúningur Tölt</t>
  </si>
  <si>
    <t>Afturfótarsnúningur Stökk</t>
  </si>
  <si>
    <t>X</t>
  </si>
  <si>
    <t>T</t>
  </si>
  <si>
    <t>Slöngulínur Brokk</t>
  </si>
  <si>
    <t>Slöngulínur Stökk</t>
  </si>
  <si>
    <t>8 Tölt</t>
  </si>
  <si>
    <t>Riðið á hringnum 13-25m Brokk</t>
  </si>
  <si>
    <t>Riðið á hringnum 13-25m Tölt</t>
  </si>
  <si>
    <t>Riðið á hringnum 13-25m Stökk</t>
  </si>
  <si>
    <t>Riðið á hringnum 13-25m Ytra stökk</t>
  </si>
  <si>
    <t>Stöðvun af tölti</t>
  </si>
  <si>
    <t>Stöðvun af brokki</t>
  </si>
  <si>
    <t>Stöðvun af stökki</t>
  </si>
  <si>
    <t>Piaffe Brokk</t>
  </si>
  <si>
    <t>Piaffe Tölt</t>
  </si>
  <si>
    <t>Passage Brokk</t>
  </si>
  <si>
    <t>Passage Tölt</t>
  </si>
  <si>
    <t>Hraðabreyting (tvær stuttar eða ein löng) Stökk</t>
  </si>
  <si>
    <t>Gangskiptingar fet-tölt-fet</t>
  </si>
  <si>
    <t>Taumur gefinn (fram og niður) Tölt</t>
  </si>
  <si>
    <t>Taumur gefinn (fram og niður) Stökk</t>
  </si>
  <si>
    <t>Frjáls æfing vægi 1</t>
  </si>
  <si>
    <t>Frjáls æfing vægi 1,1</t>
  </si>
  <si>
    <t>Frjáls æfing vægi 1,2</t>
  </si>
  <si>
    <t>Frjáls æfing vægi 1,3</t>
  </si>
  <si>
    <t>Frjáls æfing vægi 1,4</t>
  </si>
  <si>
    <t>Frjáls æfing vægi 1 á báðar hendur</t>
  </si>
  <si>
    <t>Frjáls æfing vægi 1,1 á báðar hendur</t>
  </si>
  <si>
    <t>Frjáls æfing vægi 1,2 á báðar hendur</t>
  </si>
  <si>
    <t>Frjáls æfing vægi 1,3 á báðar hendur</t>
  </si>
  <si>
    <t>Frjáls æfing vægi 1,4 á báðar hendur</t>
  </si>
  <si>
    <t>Taumur gefinn fram (sjálfberandi) Stökk</t>
  </si>
  <si>
    <t>Baugur 6-12m Stökk</t>
  </si>
  <si>
    <t>Baugur 6-12m Tölt</t>
  </si>
  <si>
    <t>Baugur 6-12m Brokk</t>
  </si>
  <si>
    <t>Skeið sem æfing (einungis upp á aðra höndina)</t>
  </si>
  <si>
    <t>Hraðabreytingar á tölti frá miðri s.h. í miðja s.h. (framkvæmt upp á báðar hendur)</t>
  </si>
  <si>
    <t>Skeið sem æfing (framkvæmt upp á báðar hendur)</t>
  </si>
  <si>
    <t>Frjáls æfing vægi 1,05</t>
  </si>
  <si>
    <t>Frjáls æfing vægi 1,15</t>
  </si>
  <si>
    <t>Frjáls æfing vægi 1,05 á báðar hendur</t>
  </si>
  <si>
    <t>Frjáls æfing vægi 1,15 á báðar hendur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</si>
</sst>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rgb="FFFF0000"/>
      <name val="Calibri"/>
      <family val="2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5" borderId="1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2" fillId="2" borderId="7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35" xfId="0" applyFont="1" applyBorder="1" applyAlignment="1">
      <alignment horizontal="right"/>
    </xf>
    <xf numFmtId="0" fontId="2" fillId="0" borderId="12" xfId="0" applyFont="1" applyBorder="1"/>
    <xf numFmtId="0" fontId="2" fillId="0" borderId="14" xfId="0" applyFont="1" applyBorder="1"/>
    <xf numFmtId="0" fontId="2" fillId="0" borderId="18" xfId="0" applyFont="1" applyBorder="1"/>
    <xf numFmtId="0" fontId="2" fillId="5" borderId="19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0" fillId="2" borderId="4" xfId="0" applyFill="1" applyBorder="1" applyAlignment="1" applyProtection="1">
      <alignment vertical="center"/>
      <protection locked="0"/>
    </xf>
    <xf numFmtId="0" fontId="0" fillId="9" borderId="4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5" borderId="16" xfId="0" applyFont="1" applyFill="1" applyBorder="1" applyAlignment="1">
      <alignment horizontal="left"/>
    </xf>
    <xf numFmtId="164" fontId="5" fillId="3" borderId="30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3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164" fontId="0" fillId="7" borderId="4" xfId="0" applyNumberFormat="1" applyFill="1" applyBorder="1" applyAlignment="1">
      <alignment horizontal="center" vertical="center"/>
    </xf>
    <xf numFmtId="164" fontId="2" fillId="10" borderId="5" xfId="0" applyNumberFormat="1" applyFont="1" applyFill="1" applyBorder="1" applyAlignment="1" applyProtection="1">
      <alignment horizontal="center"/>
      <protection locked="0"/>
    </xf>
    <xf numFmtId="164" fontId="2" fillId="10" borderId="13" xfId="0" applyNumberFormat="1" applyFont="1" applyFill="1" applyBorder="1" applyAlignment="1" applyProtection="1">
      <alignment horizontal="center"/>
      <protection locked="0"/>
    </xf>
    <xf numFmtId="164" fontId="2" fillId="10" borderId="19" xfId="0" applyNumberFormat="1" applyFont="1" applyFill="1" applyBorder="1" applyAlignment="1" applyProtection="1">
      <alignment horizontal="center"/>
      <protection locked="0"/>
    </xf>
    <xf numFmtId="0" fontId="3" fillId="11" borderId="10" xfId="0" applyFont="1" applyFill="1" applyBorder="1" applyAlignment="1" applyProtection="1">
      <alignment horizontal="center"/>
    </xf>
    <xf numFmtId="2" fontId="7" fillId="8" borderId="4" xfId="0" applyNumberFormat="1" applyFont="1" applyFill="1" applyBorder="1" applyAlignment="1">
      <alignment horizontal="center"/>
    </xf>
    <xf numFmtId="0" fontId="7" fillId="4" borderId="28" xfId="0" applyFont="1" applyFill="1" applyBorder="1"/>
    <xf numFmtId="0" fontId="0" fillId="4" borderId="28" xfId="0" applyFill="1" applyBorder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Border="1"/>
    <xf numFmtId="0" fontId="0" fillId="6" borderId="32" xfId="0" applyFill="1" applyBorder="1"/>
    <xf numFmtId="0" fontId="2" fillId="0" borderId="32" xfId="0" applyFont="1" applyBorder="1"/>
    <xf numFmtId="0" fontId="2" fillId="0" borderId="39" xfId="0" applyFont="1" applyBorder="1"/>
    <xf numFmtId="0" fontId="4" fillId="0" borderId="40" xfId="0" applyFont="1" applyBorder="1" applyAlignment="1">
      <alignment horizontal="right"/>
    </xf>
    <xf numFmtId="164" fontId="2" fillId="10" borderId="33" xfId="0" applyNumberFormat="1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Alignment="1">
      <alignment horizontal="center"/>
    </xf>
    <xf numFmtId="164" fontId="2" fillId="10" borderId="25" xfId="0" applyNumberFormat="1" applyFont="1" applyFill="1" applyBorder="1" applyAlignment="1" applyProtection="1">
      <alignment horizontal="center"/>
      <protection locked="0"/>
    </xf>
    <xf numFmtId="164" fontId="2" fillId="7" borderId="37" xfId="0" applyNumberFormat="1" applyFont="1" applyFill="1" applyBorder="1" applyAlignment="1">
      <alignment horizontal="center"/>
    </xf>
    <xf numFmtId="0" fontId="2" fillId="0" borderId="41" xfId="0" applyFont="1" applyBorder="1"/>
    <xf numFmtId="0" fontId="4" fillId="0" borderId="42" xfId="0" applyFont="1" applyBorder="1" applyAlignment="1">
      <alignment horizontal="right"/>
    </xf>
    <xf numFmtId="0" fontId="2" fillId="0" borderId="21" xfId="0" applyFont="1" applyBorder="1"/>
    <xf numFmtId="0" fontId="4" fillId="0" borderId="43" xfId="0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/>
    </xf>
    <xf numFmtId="0" fontId="1" fillId="0" borderId="44" xfId="0" applyFont="1" applyBorder="1"/>
    <xf numFmtId="0" fontId="0" fillId="0" borderId="1" xfId="0" applyBorder="1"/>
    <xf numFmtId="0" fontId="0" fillId="0" borderId="2" xfId="0" applyBorder="1" applyAlignment="1">
      <alignment horizontal="right" indent="1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vertical="center" wrapText="1"/>
    </xf>
    <xf numFmtId="0" fontId="12" fillId="8" borderId="4" xfId="0" applyFont="1" applyFill="1" applyBorder="1" applyAlignment="1">
      <alignment horizontal="left"/>
    </xf>
    <xf numFmtId="0" fontId="8" fillId="0" borderId="33" xfId="0" applyFont="1" applyBorder="1"/>
    <xf numFmtId="0" fontId="8" fillId="6" borderId="5" xfId="0" applyFont="1" applyFill="1" applyBorder="1"/>
    <xf numFmtId="0" fontId="8" fillId="0" borderId="5" xfId="0" applyFont="1" applyBorder="1"/>
    <xf numFmtId="0" fontId="8" fillId="0" borderId="25" xfId="0" applyFont="1" applyBorder="1"/>
    <xf numFmtId="0" fontId="12" fillId="0" borderId="0" xfId="0" applyFont="1" applyBorder="1" applyAlignment="1">
      <alignment horizontal="right"/>
    </xf>
    <xf numFmtId="0" fontId="8" fillId="0" borderId="13" xfId="0" applyFont="1" applyBorder="1"/>
    <xf numFmtId="0" fontId="8" fillId="0" borderId="4" xfId="0" applyFont="1" applyBorder="1"/>
    <xf numFmtId="0" fontId="8" fillId="0" borderId="19" xfId="0" applyFont="1" applyBorder="1"/>
    <xf numFmtId="0" fontId="8" fillId="0" borderId="34" xfId="0" applyFont="1" applyBorder="1"/>
    <xf numFmtId="0" fontId="12" fillId="7" borderId="32" xfId="0" applyFont="1" applyFill="1" applyBorder="1" applyAlignment="1">
      <alignment horizontal="left"/>
    </xf>
    <xf numFmtId="0" fontId="8" fillId="4" borderId="10" xfId="0" applyFont="1" applyFill="1" applyBorder="1"/>
    <xf numFmtId="0" fontId="8" fillId="0" borderId="32" xfId="0" applyFont="1" applyBorder="1"/>
    <xf numFmtId="0" fontId="8" fillId="0" borderId="29" xfId="0" applyFont="1" applyBorder="1"/>
    <xf numFmtId="0" fontId="1" fillId="0" borderId="0" xfId="0" applyFont="1" applyFill="1" applyAlignment="1">
      <alignment vertic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164" fontId="9" fillId="0" borderId="33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164" fontId="2" fillId="11" borderId="2" xfId="0" applyNumberFormat="1" applyFont="1" applyFill="1" applyBorder="1" applyAlignment="1">
      <alignment horizontal="center"/>
    </xf>
    <xf numFmtId="164" fontId="2" fillId="5" borderId="28" xfId="0" applyNumberFormat="1" applyFont="1" applyFill="1" applyBorder="1" applyAlignment="1">
      <alignment horizontal="center"/>
    </xf>
    <xf numFmtId="164" fontId="0" fillId="10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2" fontId="0" fillId="0" borderId="0" xfId="0" applyNumberFormat="1"/>
    <xf numFmtId="0" fontId="0" fillId="8" borderId="5" xfId="0" applyFill="1" applyBorder="1" applyAlignment="1" applyProtection="1">
      <alignment horizontal="left"/>
    </xf>
    <xf numFmtId="0" fontId="0" fillId="8" borderId="32" xfId="0" applyFill="1" applyBorder="1" applyAlignment="1" applyProtection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8" borderId="4" xfId="0" applyFont="1" applyFill="1" applyBorder="1" applyAlignment="1">
      <alignment horizontal="left"/>
    </xf>
  </cellXfs>
  <cellStyles count="1">
    <cellStyle name="Normal" xfId="0" builtinId="0"/>
  </cellStyles>
  <dxfs count="17"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EDE6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EDE6A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ABC0D8-3E67-482F-A10B-072C91EA7DFC}" name="Æfingar_tafla" displayName="Æfingar_tafla" ref="A5:F70" headerRowCount="0" totalsRowShown="0">
  <tableColumns count="6">
    <tableColumn id="1" xr3:uid="{0E3ABF06-8C7B-408C-8D47-AF44D12723E2}" name="Column1"/>
    <tableColumn id="2" xr3:uid="{84251C75-8459-4BC8-B1A1-F252E2893186}" name="Column2"/>
    <tableColumn id="3" xr3:uid="{B0176710-F77C-4161-B112-53A3444E2786}" name="Column3"/>
    <tableColumn id="6" xr3:uid="{E62B60C3-99DA-4064-B1AE-C3D4D10D17D6}" name="Column6"/>
    <tableColumn id="4" xr3:uid="{8D2C7E88-00DC-47E6-9236-FD276D7A47D0}" name="Column4"/>
    <tableColumn id="5" xr3:uid="{E668D4EA-98E0-41F8-B7C6-ADF85480EF66}" name="Column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5149-FF97-4F98-9FFF-A87C249D5220}">
  <sheetPr codeName="Sheet6">
    <tabColor theme="9" tint="0.79998168889431442"/>
  </sheetPr>
  <dimension ref="A1:K42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21.85546875" customWidth="1"/>
    <col min="2" max="2" width="68.28515625" customWidth="1"/>
    <col min="3" max="3" width="0.85546875" style="18" hidden="1" customWidth="1"/>
    <col min="4" max="4" width="5.85546875" customWidth="1"/>
    <col min="5" max="5" width="1" style="96" hidden="1" customWidth="1"/>
    <col min="6" max="6" width="5.85546875" customWidth="1"/>
    <col min="8" max="8" width="4.28515625" style="44" customWidth="1"/>
    <col min="9" max="9" width="43.42578125" customWidth="1"/>
    <col min="10" max="10" width="38.140625" customWidth="1"/>
    <col min="11" max="11" width="9.140625" customWidth="1"/>
  </cols>
  <sheetData>
    <row r="1" spans="1:11" s="30" customFormat="1" ht="18.75" x14ac:dyDescent="0.25">
      <c r="A1" s="29" t="s">
        <v>0</v>
      </c>
      <c r="B1" s="39"/>
      <c r="C1" s="79"/>
      <c r="E1" s="95"/>
      <c r="F1" s="29" t="s">
        <v>1</v>
      </c>
      <c r="G1" s="42"/>
      <c r="H1" s="43"/>
      <c r="I1" s="42"/>
    </row>
    <row r="2" spans="1:11" ht="6" customHeight="1" x14ac:dyDescent="0.25"/>
    <row r="3" spans="1:11" x14ac:dyDescent="0.25">
      <c r="D3" s="19" t="s">
        <v>2</v>
      </c>
      <c r="E3" s="97"/>
      <c r="F3" s="19" t="s">
        <v>3</v>
      </c>
      <c r="G3" s="19" t="s">
        <v>4</v>
      </c>
      <c r="H3" s="45"/>
      <c r="I3" s="19" t="s">
        <v>5</v>
      </c>
      <c r="J3" s="19" t="s">
        <v>6</v>
      </c>
      <c r="K3" s="19" t="s">
        <v>7</v>
      </c>
    </row>
    <row r="4" spans="1:11" s="22" customFormat="1" ht="16.149999999999999" customHeight="1" x14ac:dyDescent="0.25">
      <c r="A4" s="21" t="s">
        <v>8</v>
      </c>
      <c r="B4" s="116"/>
      <c r="C4" s="80" t="str">
        <f>IF(ISNA(VLOOKUP($B4,Æfingar_tafla[],3,FALSE)),"",VLOOKUP($B4,Æfingar_tafla[],3,FALSE))</f>
        <v/>
      </c>
      <c r="D4" s="54"/>
      <c r="E4" s="98" t="str">
        <f>IF(ISNA(VLOOKUP($B4,Æfingar_tafla[],4,FALSE)),"",VLOOKUP($B4,Æfingar_tafla[],4,FALSE))</f>
        <v/>
      </c>
      <c r="F4" s="115"/>
      <c r="G4" s="53" t="str">
        <f>IFERROR(AVERAGE(D4,F4)*K4,"")</f>
        <v/>
      </c>
      <c r="H4" s="46"/>
      <c r="I4" s="37"/>
      <c r="J4" s="38"/>
      <c r="K4" s="21" t="str">
        <f>IF(ISNA(VLOOKUP($B4,Æfingar_tafla[],2,FALSE)),"",VLOOKUP($B4,Æfingar_tafla[],2,FALSE))</f>
        <v/>
      </c>
    </row>
    <row r="5" spans="1:11" s="22" customFormat="1" ht="16.149999999999999" customHeight="1" x14ac:dyDescent="0.25">
      <c r="A5" s="21" t="s">
        <v>10</v>
      </c>
      <c r="B5" s="116"/>
      <c r="C5" s="80" t="str">
        <f>IF(ISNA(VLOOKUP($B5,Æfingar_tafla[],3,FALSE)),"",VLOOKUP($B5,Æfingar_tafla[],3,FALSE))</f>
        <v/>
      </c>
      <c r="D5" s="115"/>
      <c r="E5" s="98" t="str">
        <f>IF(ISNA(VLOOKUP($B5,Æfingar_tafla[],4,FALSE)),"",VLOOKUP($B5,Æfingar_tafla[],4,FALSE))</f>
        <v/>
      </c>
      <c r="F5" s="115"/>
      <c r="G5" s="53" t="str">
        <f t="shared" ref="G5:G13" si="0">IFERROR(AVERAGE(D5,F5)*K5,"")</f>
        <v/>
      </c>
      <c r="H5" s="46"/>
      <c r="I5" s="37"/>
      <c r="J5" s="38"/>
      <c r="K5" s="21" t="str">
        <f>IF(ISNA(VLOOKUP($B5,Æfingar_tafla[],2,FALSE)),"",VLOOKUP($B5,Æfingar_tafla[],2,FALSE))</f>
        <v/>
      </c>
    </row>
    <row r="6" spans="1:11" s="22" customFormat="1" ht="16.149999999999999" customHeight="1" x14ac:dyDescent="0.25">
      <c r="A6" s="21" t="s">
        <v>11</v>
      </c>
      <c r="B6" s="116"/>
      <c r="C6" s="80" t="str">
        <f>IF(ISNA(VLOOKUP($B6,Æfingar_tafla[],3,FALSE)),"",VLOOKUP($B6,Æfingar_tafla[],3,FALSE))</f>
        <v/>
      </c>
      <c r="D6" s="115"/>
      <c r="E6" s="98" t="str">
        <f>IF(ISNA(VLOOKUP($B6,Æfingar_tafla[],4,FALSE)),"",VLOOKUP($B6,Æfingar_tafla[],4,FALSE))</f>
        <v/>
      </c>
      <c r="F6" s="115"/>
      <c r="G6" s="53" t="str">
        <f t="shared" si="0"/>
        <v/>
      </c>
      <c r="H6" s="46"/>
      <c r="I6" s="37"/>
      <c r="J6" s="38"/>
      <c r="K6" s="21" t="str">
        <f>IF(ISNA(VLOOKUP($B6,Æfingar_tafla[],2,FALSE)),"",VLOOKUP($B6,Æfingar_tafla[],2,FALSE))</f>
        <v/>
      </c>
    </row>
    <row r="7" spans="1:11" s="22" customFormat="1" ht="16.149999999999999" customHeight="1" x14ac:dyDescent="0.25">
      <c r="A7" s="21" t="s">
        <v>12</v>
      </c>
      <c r="B7" s="116"/>
      <c r="C7" s="80" t="str">
        <f>IF(ISNA(VLOOKUP($B7,Æfingar_tafla[],3,FALSE)),"",VLOOKUP($B7,Æfingar_tafla[],3,FALSE))</f>
        <v/>
      </c>
      <c r="D7" s="115"/>
      <c r="E7" s="98" t="str">
        <f>IF(ISNA(VLOOKUP($B7,Æfingar_tafla[],4,FALSE)),"",VLOOKUP($B7,Æfingar_tafla[],4,FALSE))</f>
        <v/>
      </c>
      <c r="F7" s="115"/>
      <c r="G7" s="53" t="str">
        <f t="shared" si="0"/>
        <v/>
      </c>
      <c r="H7" s="46"/>
      <c r="I7" s="37"/>
      <c r="J7" s="38"/>
      <c r="K7" s="21" t="str">
        <f>IF(ISNA(VLOOKUP($B7,Æfingar_tafla[],2,FALSE)),"",VLOOKUP($B7,Æfingar_tafla[],2,FALSE))</f>
        <v/>
      </c>
    </row>
    <row r="8" spans="1:11" s="22" customFormat="1" ht="16.149999999999999" customHeight="1" x14ac:dyDescent="0.25">
      <c r="A8" s="21" t="s">
        <v>13</v>
      </c>
      <c r="B8" s="116"/>
      <c r="C8" s="80" t="str">
        <f>IF(ISNA(VLOOKUP($B8,Æfingar_tafla[],3,FALSE)),"",VLOOKUP($B8,Æfingar_tafla[],3,FALSE))</f>
        <v/>
      </c>
      <c r="D8" s="115"/>
      <c r="E8" s="98" t="str">
        <f>IF(ISNA(VLOOKUP($B8,Æfingar_tafla[],4,FALSE)),"",VLOOKUP($B8,Æfingar_tafla[],4,FALSE))</f>
        <v/>
      </c>
      <c r="F8" s="115"/>
      <c r="G8" s="53" t="str">
        <f t="shared" si="0"/>
        <v/>
      </c>
      <c r="H8" s="46"/>
      <c r="I8" s="37"/>
      <c r="J8" s="38"/>
      <c r="K8" s="21" t="str">
        <f>IF(ISNA(VLOOKUP($B8,Æfingar_tafla[],2,FALSE)),"",VLOOKUP($B8,Æfingar_tafla[],2,FALSE))</f>
        <v/>
      </c>
    </row>
    <row r="9" spans="1:11" s="22" customFormat="1" ht="16.149999999999999" customHeight="1" x14ac:dyDescent="0.25">
      <c r="A9" s="21" t="s">
        <v>15</v>
      </c>
      <c r="B9" s="116"/>
      <c r="C9" s="80" t="str">
        <f>IF(ISNA(VLOOKUP($B9,Æfingar_tafla[],3,FALSE)),"",VLOOKUP($B9,Æfingar_tafla[],3,FALSE))</f>
        <v/>
      </c>
      <c r="D9" s="115"/>
      <c r="E9" s="98" t="str">
        <f>IF(ISNA(VLOOKUP($B9,Æfingar_tafla[],4,FALSE)),"",VLOOKUP($B9,Æfingar_tafla[],4,FALSE))</f>
        <v/>
      </c>
      <c r="F9" s="115"/>
      <c r="G9" s="53" t="str">
        <f t="shared" si="0"/>
        <v/>
      </c>
      <c r="H9" s="46"/>
      <c r="I9" s="37"/>
      <c r="J9" s="38"/>
      <c r="K9" s="21" t="str">
        <f>IF(ISNA(VLOOKUP($B9,Æfingar_tafla[],2,FALSE)),"",VLOOKUP($B9,Æfingar_tafla[],2,FALSE))</f>
        <v/>
      </c>
    </row>
    <row r="10" spans="1:11" s="22" customFormat="1" ht="16.149999999999999" customHeight="1" x14ac:dyDescent="0.25">
      <c r="A10" s="21" t="s">
        <v>16</v>
      </c>
      <c r="B10" s="116"/>
      <c r="C10" s="80" t="str">
        <f>IF(ISNA(VLOOKUP($B10,Æfingar_tafla[],3,FALSE)),"",VLOOKUP($B10,Æfingar_tafla[],3,FALSE))</f>
        <v/>
      </c>
      <c r="D10" s="115"/>
      <c r="E10" s="98" t="str">
        <f>IF(ISNA(VLOOKUP($B10,Æfingar_tafla[],4,FALSE)),"",VLOOKUP($B10,Æfingar_tafla[],4,FALSE))</f>
        <v/>
      </c>
      <c r="F10" s="115"/>
      <c r="G10" s="53" t="str">
        <f t="shared" si="0"/>
        <v/>
      </c>
      <c r="H10" s="46"/>
      <c r="I10" s="37"/>
      <c r="J10" s="38"/>
      <c r="K10" s="21" t="str">
        <f>IF(ISNA(VLOOKUP($B10,Æfingar_tafla[],2,FALSE)),"",VLOOKUP($B10,Æfingar_tafla[],2,FALSE))</f>
        <v/>
      </c>
    </row>
    <row r="11" spans="1:11" s="22" customFormat="1" ht="16.149999999999999" customHeight="1" x14ac:dyDescent="0.25">
      <c r="A11" s="21" t="s">
        <v>17</v>
      </c>
      <c r="B11" s="116"/>
      <c r="C11" s="80" t="str">
        <f>IF(ISNA(VLOOKUP($B11,Æfingar_tafla[],3,FALSE)),"",VLOOKUP($B11,Æfingar_tafla[],3,FALSE))</f>
        <v/>
      </c>
      <c r="D11" s="115"/>
      <c r="E11" s="98" t="str">
        <f>IF(ISNA(VLOOKUP($B11,Æfingar_tafla[],4,FALSE)),"",VLOOKUP($B11,Æfingar_tafla[],4,FALSE))</f>
        <v/>
      </c>
      <c r="F11" s="115"/>
      <c r="G11" s="53" t="str">
        <f t="shared" si="0"/>
        <v/>
      </c>
      <c r="H11" s="46"/>
      <c r="I11" s="37"/>
      <c r="J11" s="38"/>
      <c r="K11" s="21" t="str">
        <f>IF(ISNA(VLOOKUP($B11,Æfingar_tafla[],2,FALSE)),"",VLOOKUP($B11,Æfingar_tafla[],2,FALSE))</f>
        <v/>
      </c>
    </row>
    <row r="12" spans="1:11" s="22" customFormat="1" ht="16.149999999999999" customHeight="1" x14ac:dyDescent="0.25">
      <c r="A12" s="21" t="s">
        <v>18</v>
      </c>
      <c r="B12" s="116"/>
      <c r="C12" s="80" t="str">
        <f>IF(ISNA(VLOOKUP($B12,Æfingar_tafla[],3,FALSE)),"",VLOOKUP($B12,Æfingar_tafla[],3,FALSE))</f>
        <v/>
      </c>
      <c r="D12" s="115"/>
      <c r="E12" s="98" t="str">
        <f>IF(ISNA(VLOOKUP($B12,Æfingar_tafla[],4,FALSE)),"",VLOOKUP($B12,Æfingar_tafla[],4,FALSE))</f>
        <v/>
      </c>
      <c r="F12" s="115"/>
      <c r="G12" s="53" t="str">
        <f t="shared" si="0"/>
        <v/>
      </c>
      <c r="H12" s="46"/>
      <c r="I12" s="37"/>
      <c r="J12" s="38"/>
      <c r="K12" s="21" t="str">
        <f>IF(ISNA(VLOOKUP($B12,Æfingar_tafla[],2,FALSE)),"",VLOOKUP($B12,Æfingar_tafla[],2,FALSE))</f>
        <v/>
      </c>
    </row>
    <row r="13" spans="1:11" s="22" customFormat="1" ht="16.149999999999999" customHeight="1" x14ac:dyDescent="0.25">
      <c r="A13" s="21" t="s">
        <v>19</v>
      </c>
      <c r="B13" s="116"/>
      <c r="C13" s="80" t="str">
        <f>IF(ISNA(VLOOKUP($B13,Æfingar_tafla[],3,FALSE)),"",VLOOKUP($B13,Æfingar_tafla[],3,FALSE))</f>
        <v/>
      </c>
      <c r="D13" s="115"/>
      <c r="E13" s="98" t="str">
        <f>IF(ISNA(VLOOKUP($B13,Æfingar_tafla[],4,FALSE)),"",VLOOKUP($B13,Æfingar_tafla[],4,FALSE))</f>
        <v/>
      </c>
      <c r="F13" s="115"/>
      <c r="G13" s="53" t="str">
        <f t="shared" si="0"/>
        <v/>
      </c>
      <c r="H13" s="46"/>
      <c r="I13" s="37"/>
      <c r="J13" s="38"/>
      <c r="K13" s="21" t="str">
        <f>IF(ISNA(VLOOKUP($B13,Æfingar_tafla[],2,FALSE)),"",VLOOKUP($B13,Æfingar_tafla[],2,FALSE))</f>
        <v/>
      </c>
    </row>
    <row r="14" spans="1:11" x14ac:dyDescent="0.25">
      <c r="D14" s="17"/>
      <c r="E14" s="99"/>
      <c r="F14" s="17"/>
      <c r="G14" s="17"/>
    </row>
    <row r="15" spans="1:11" ht="15.75" thickBot="1" x14ac:dyDescent="0.3">
      <c r="A15" s="123" t="s">
        <v>20</v>
      </c>
      <c r="B15" s="123"/>
      <c r="C15" s="81"/>
      <c r="D15" s="68"/>
      <c r="E15" s="100"/>
      <c r="F15" s="20"/>
      <c r="G15" s="58">
        <f>IFERROR(IF(COUNT(G4:G13)&gt;3,(SUM(G4:G13)-MIN(G4:G13))/(COUNT(G4:G13)-1),AVERAGE(G4:G13)),0)</f>
        <v>0</v>
      </c>
      <c r="H15" s="118" t="str">
        <f>IF(COUNT(G4:G13)&lt;3,"ATH Ekki hefur verið gefið fyrir lágmarks fjölda æfinga",IF(COUNTA(B4:B13)&gt;(COUNT(G4:G13)),"ATH Ekki hefur verið gefin einkunn fyrir allar æfingar",""))</f>
        <v>ATH Ekki hefur verið gefið fyrir lágmarks fjölda æfinga</v>
      </c>
      <c r="I15" s="119"/>
    </row>
    <row r="16" spans="1:11" x14ac:dyDescent="0.25">
      <c r="A16" s="120" t="s">
        <v>21</v>
      </c>
      <c r="B16" s="62" t="s">
        <v>22</v>
      </c>
      <c r="C16" s="82"/>
      <c r="D16" s="67"/>
      <c r="E16" s="101"/>
      <c r="F16" s="1"/>
      <c r="G16" s="2"/>
      <c r="H16" s="47"/>
      <c r="I16" s="3"/>
    </row>
    <row r="17" spans="1:9" x14ac:dyDescent="0.25">
      <c r="A17" s="121"/>
      <c r="B17" s="63" t="s">
        <v>23</v>
      </c>
      <c r="C17" s="83"/>
      <c r="D17" s="54"/>
      <c r="E17" s="102"/>
      <c r="F17" s="4"/>
      <c r="G17" s="5"/>
      <c r="H17" s="48"/>
      <c r="I17" s="28" t="str">
        <f>IF(D21=0,"",(IF(D38=0,(IF(D16=0,(IF(D19=0,"Sýna þarf bæði hægt og greitt tölt til að hljóta 7 eða hærra fyrir tölt ef ekki er sýnt skeið","Sýna þarf hægt tölt til að hljóta hærra en 7 fyrir tölt")),(IF(D19=0,"Sýna þarf greitt tölt til að hljóta hærra en 7 fyrir tölt","")))),"")))</f>
        <v/>
      </c>
    </row>
    <row r="18" spans="1:9" x14ac:dyDescent="0.25">
      <c r="A18" s="121"/>
      <c r="B18" s="64" t="s">
        <v>24</v>
      </c>
      <c r="C18" s="84"/>
      <c r="D18" s="54"/>
      <c r="E18" s="102"/>
      <c r="F18" s="4" t="s">
        <v>25</v>
      </c>
      <c r="G18" s="5"/>
      <c r="H18" s="48"/>
      <c r="I18" s="40" t="str">
        <f>IF(COUNT(D16:D20)=1,(IF(D38=0,"Ekki hafa verið sýndar tvær útfærslur og ekki skeið. Hálf einkunn","")),"")</f>
        <v/>
      </c>
    </row>
    <row r="19" spans="1:9" x14ac:dyDescent="0.25">
      <c r="A19" s="121"/>
      <c r="B19" s="64" t="s">
        <v>26</v>
      </c>
      <c r="C19" s="84"/>
      <c r="D19" s="54"/>
      <c r="E19" s="102"/>
      <c r="F19" s="4"/>
      <c r="G19" s="7"/>
      <c r="H19" s="48"/>
      <c r="I19" s="8" t="str">
        <f>IF(D21&gt;0,IF(G21&lt;0.1,"Gefa þarf lokaeinkunn fyrir tölt",""),"")</f>
        <v/>
      </c>
    </row>
    <row r="20" spans="1:9" ht="15.75" thickBot="1" x14ac:dyDescent="0.3">
      <c r="A20" s="121"/>
      <c r="B20" s="65" t="s">
        <v>27</v>
      </c>
      <c r="C20" s="85"/>
      <c r="D20" s="69"/>
      <c r="E20" s="103"/>
      <c r="F20" s="9"/>
      <c r="G20" s="7"/>
      <c r="H20" s="48"/>
      <c r="I20" s="27" t="str">
        <f>IF(F21&lt;7,"",(IF(D38=0,(IF(D16=0,(IF(D19=0,"Ekki má gefa hærra en 7 þar sem hægt og greitt tölt var ekki sýnt","Ekki má gefa hærra en 7 þar sem hægt tölt var ekki sýnt")),(IF(D19=0,"Ekki má gefa hærra en 7 þar sem greitt tölt var ekki sýnt","")))),"")))</f>
        <v/>
      </c>
    </row>
    <row r="21" spans="1:9" ht="15.75" thickBot="1" x14ac:dyDescent="0.3">
      <c r="A21" s="121"/>
      <c r="B21" s="66" t="s">
        <v>28</v>
      </c>
      <c r="C21" s="86"/>
      <c r="D21" s="70">
        <f>IFERROR(AVERAGE(D16:D20),0)</f>
        <v>0</v>
      </c>
      <c r="E21" s="104"/>
      <c r="F21" s="61"/>
      <c r="G21" s="113">
        <f>F21</f>
        <v>0</v>
      </c>
      <c r="H21" s="48"/>
      <c r="I21" s="10"/>
    </row>
    <row r="22" spans="1:9" x14ac:dyDescent="0.25">
      <c r="A22" s="120" t="s">
        <v>29</v>
      </c>
      <c r="B22" s="71" t="s">
        <v>30</v>
      </c>
      <c r="C22" s="82"/>
      <c r="D22" s="67"/>
      <c r="E22" s="101"/>
      <c r="F22" s="11"/>
      <c r="G22" s="12"/>
      <c r="H22" s="48"/>
      <c r="I22" s="3"/>
    </row>
    <row r="23" spans="1:9" x14ac:dyDescent="0.25">
      <c r="A23" s="121"/>
      <c r="B23" s="64" t="s">
        <v>24</v>
      </c>
      <c r="C23" s="84"/>
      <c r="D23" s="54"/>
      <c r="E23" s="102"/>
      <c r="F23" s="4"/>
      <c r="G23" s="5"/>
      <c r="H23" s="48"/>
      <c r="I23" s="6"/>
    </row>
    <row r="24" spans="1:9" x14ac:dyDescent="0.25">
      <c r="A24" s="121"/>
      <c r="B24" s="64" t="s">
        <v>31</v>
      </c>
      <c r="C24" s="84"/>
      <c r="D24" s="54"/>
      <c r="E24" s="102"/>
      <c r="F24" s="4"/>
      <c r="G24" s="7"/>
      <c r="H24" s="48"/>
      <c r="I24" s="8" t="str">
        <f>IF(D26&gt;0,IF(G26&lt;0.1,"Gefa þarf lokaeinkunn fyrir brokk",""),"")</f>
        <v/>
      </c>
    </row>
    <row r="25" spans="1:9" ht="15.75" thickBot="1" x14ac:dyDescent="0.3">
      <c r="A25" s="121"/>
      <c r="B25" s="65" t="s">
        <v>32</v>
      </c>
      <c r="C25" s="85"/>
      <c r="D25" s="54"/>
      <c r="E25" s="103"/>
      <c r="F25" s="9"/>
      <c r="G25" s="7"/>
      <c r="H25" s="48"/>
      <c r="I25" s="8"/>
    </row>
    <row r="26" spans="1:9" ht="15.75" thickBot="1" x14ac:dyDescent="0.3">
      <c r="A26" s="122"/>
      <c r="B26" s="66" t="s">
        <v>33</v>
      </c>
      <c r="C26" s="86"/>
      <c r="D26" s="70">
        <f>IFERROR(AVERAGE(D22:D25),0)</f>
        <v>0</v>
      </c>
      <c r="E26" s="104"/>
      <c r="F26" s="61"/>
      <c r="G26" s="113">
        <f>F26</f>
        <v>0</v>
      </c>
      <c r="H26" s="48"/>
      <c r="I26" s="10"/>
    </row>
    <row r="27" spans="1:9" x14ac:dyDescent="0.25">
      <c r="A27" s="120" t="s">
        <v>34</v>
      </c>
      <c r="B27" s="62" t="s">
        <v>22</v>
      </c>
      <c r="C27" s="82"/>
      <c r="D27" s="54"/>
      <c r="E27" s="101"/>
      <c r="F27" s="1"/>
      <c r="G27" s="2"/>
      <c r="H27" s="48"/>
      <c r="I27" s="3"/>
    </row>
    <row r="28" spans="1:9" x14ac:dyDescent="0.25">
      <c r="A28" s="121"/>
      <c r="B28" s="64" t="s">
        <v>24</v>
      </c>
      <c r="C28" s="84"/>
      <c r="D28" s="54"/>
      <c r="E28" s="102"/>
      <c r="F28" s="4"/>
      <c r="G28" s="5"/>
      <c r="H28" s="48"/>
      <c r="I28" s="6"/>
    </row>
    <row r="29" spans="1:9" x14ac:dyDescent="0.25">
      <c r="A29" s="121"/>
      <c r="B29" s="64" t="s">
        <v>31</v>
      </c>
      <c r="C29" s="84"/>
      <c r="D29" s="54"/>
      <c r="E29" s="102"/>
      <c r="F29" s="4"/>
      <c r="G29" s="5"/>
      <c r="H29" s="48"/>
      <c r="I29" s="8" t="str">
        <f>IF(D31&gt;0,IF(G31&lt;0.1,"Gefa þarf lokaeinkunn fyrir stökk",""),"")</f>
        <v/>
      </c>
    </row>
    <row r="30" spans="1:9" ht="15.75" thickBot="1" x14ac:dyDescent="0.3">
      <c r="A30" s="121"/>
      <c r="B30" s="65" t="s">
        <v>32</v>
      </c>
      <c r="C30" s="85"/>
      <c r="D30" s="54"/>
      <c r="E30" s="103"/>
      <c r="F30" s="13"/>
      <c r="G30" s="7"/>
      <c r="H30" s="48"/>
      <c r="I30" s="8"/>
    </row>
    <row r="31" spans="1:9" ht="15.75" thickBot="1" x14ac:dyDescent="0.3">
      <c r="A31" s="122"/>
      <c r="B31" s="72" t="s">
        <v>35</v>
      </c>
      <c r="C31" s="86"/>
      <c r="D31" s="70">
        <f>IFERROR(AVERAGE(D27:D30),0)</f>
        <v>0</v>
      </c>
      <c r="E31" s="104"/>
      <c r="F31" s="61"/>
      <c r="G31" s="113">
        <f>F31</f>
        <v>0</v>
      </c>
      <c r="H31" s="48"/>
      <c r="I31" s="24"/>
    </row>
    <row r="32" spans="1:9" x14ac:dyDescent="0.25">
      <c r="A32" s="120" t="s">
        <v>36</v>
      </c>
      <c r="B32" s="32" t="s">
        <v>37</v>
      </c>
      <c r="C32" s="87"/>
      <c r="D32" s="55"/>
      <c r="E32" s="105"/>
      <c r="F32" s="1"/>
      <c r="G32" s="2"/>
      <c r="H32" s="48"/>
      <c r="I32" s="25"/>
    </row>
    <row r="33" spans="1:9" x14ac:dyDescent="0.25">
      <c r="A33" s="121"/>
      <c r="B33" s="33" t="s">
        <v>38</v>
      </c>
      <c r="C33" s="88"/>
      <c r="D33" s="54"/>
      <c r="E33" s="106"/>
      <c r="F33" s="4"/>
      <c r="G33" s="5"/>
      <c r="H33" s="48"/>
      <c r="I33" s="8" t="str">
        <f>IF(D35&gt;0,IF(G35&lt;0.1,"Gefa þarf lokaeinkunn fyrir fet",""),"")</f>
        <v/>
      </c>
    </row>
    <row r="34" spans="1:9" ht="15.75" thickBot="1" x14ac:dyDescent="0.3">
      <c r="A34" s="121"/>
      <c r="B34" s="34" t="s">
        <v>39</v>
      </c>
      <c r="C34" s="89"/>
      <c r="D34" s="56"/>
      <c r="E34" s="107"/>
      <c r="F34" s="35"/>
      <c r="G34" s="36"/>
      <c r="H34" s="48"/>
      <c r="I34" s="25"/>
    </row>
    <row r="35" spans="1:9" ht="15.75" thickBot="1" x14ac:dyDescent="0.3">
      <c r="A35" s="122"/>
      <c r="B35" s="31" t="s">
        <v>40</v>
      </c>
      <c r="C35" s="86"/>
      <c r="D35" s="70">
        <f>IFERROR(AVERAGE(D32:D34),0)</f>
        <v>0</v>
      </c>
      <c r="E35" s="104"/>
      <c r="F35" s="61"/>
      <c r="G35" s="113">
        <f>F35</f>
        <v>0</v>
      </c>
      <c r="H35" s="48"/>
      <c r="I35" s="26"/>
    </row>
    <row r="36" spans="1:9" x14ac:dyDescent="0.25">
      <c r="A36" s="120" t="s">
        <v>41</v>
      </c>
      <c r="B36" s="71" t="s">
        <v>42</v>
      </c>
      <c r="C36" s="82"/>
      <c r="D36" s="54"/>
      <c r="E36" s="101"/>
      <c r="F36" s="11"/>
      <c r="G36" s="12"/>
      <c r="H36" s="48"/>
      <c r="I36" s="25"/>
    </row>
    <row r="37" spans="1:9" ht="15.75" thickBot="1" x14ac:dyDescent="0.3">
      <c r="A37" s="121"/>
      <c r="B37" s="73" t="s">
        <v>43</v>
      </c>
      <c r="C37" s="90"/>
      <c r="D37" s="54"/>
      <c r="E37" s="103"/>
      <c r="F37" s="13"/>
      <c r="G37" s="7"/>
      <c r="H37" s="49"/>
      <c r="I37" s="8" t="str">
        <f>IF(D38&gt;0,IF(G38&lt;0.1,"Gefa þarf lokaeinkunn fyrir skeið",""),"")</f>
        <v/>
      </c>
    </row>
    <row r="38" spans="1:9" ht="15.75" thickBot="1" x14ac:dyDescent="0.3">
      <c r="A38" s="122"/>
      <c r="B38" s="72" t="s">
        <v>44</v>
      </c>
      <c r="C38" s="86"/>
      <c r="D38" s="70">
        <f>IFERROR(AVERAGE(D36:D37),0)</f>
        <v>0</v>
      </c>
      <c r="E38" s="104"/>
      <c r="F38" s="61"/>
      <c r="G38" s="113">
        <f>F38*H38</f>
        <v>0</v>
      </c>
      <c r="H38" s="49">
        <v>1.1000000000000001</v>
      </c>
      <c r="I38" s="10"/>
    </row>
    <row r="39" spans="1:9" ht="22.15" customHeight="1" thickBot="1" x14ac:dyDescent="0.4">
      <c r="A39" s="75" t="s">
        <v>45</v>
      </c>
      <c r="B39" s="74" t="str">
        <f>IF(F39="","Gefa þarf einkunn fyrir fegurð í reið","")</f>
        <v>Gefa þarf einkunn fyrir fegurð í reið</v>
      </c>
      <c r="C39" s="91"/>
      <c r="D39" s="4"/>
      <c r="E39" s="108"/>
      <c r="F39" s="61"/>
      <c r="G39" s="114"/>
      <c r="H39" s="50"/>
      <c r="I39" s="52"/>
    </row>
    <row r="40" spans="1:9" ht="15.75" thickBot="1" x14ac:dyDescent="0.3">
      <c r="A40" s="59" t="s">
        <v>46</v>
      </c>
      <c r="B40" s="60"/>
      <c r="C40" s="92"/>
      <c r="D40" s="13"/>
      <c r="E40" s="109"/>
      <c r="F40" s="9"/>
      <c r="G40" s="113">
        <f>((G21*1.5)+F39+(H40*2))/4.5</f>
        <v>0</v>
      </c>
      <c r="H40" s="57">
        <f>AVERAGE(LARGE(G26:G38,{1,2}))</f>
        <v>0</v>
      </c>
      <c r="I40" s="25"/>
    </row>
    <row r="41" spans="1:9" ht="28.9" customHeight="1" thickBot="1" x14ac:dyDescent="0.3">
      <c r="A41" s="112" t="s">
        <v>47</v>
      </c>
      <c r="B41" s="78" t="str">
        <f>IF(F41="","Gefa þarf einkunn fyrir flæði, útfærslu og reiðmennsku","")</f>
        <v>Gefa þarf einkunn fyrir flæði, útfærslu og reiðmennsku</v>
      </c>
      <c r="C41" s="93"/>
      <c r="D41" s="4"/>
      <c r="E41" s="110"/>
      <c r="F41" s="61"/>
      <c r="G41" s="14"/>
      <c r="H41" s="50"/>
      <c r="I41" s="52"/>
    </row>
    <row r="42" spans="1:9" ht="27" thickBot="1" x14ac:dyDescent="0.45">
      <c r="A42" s="76" t="s">
        <v>48</v>
      </c>
      <c r="B42" s="77"/>
      <c r="C42" s="94"/>
      <c r="D42" s="15"/>
      <c r="E42" s="111"/>
      <c r="F42" s="15"/>
      <c r="G42" s="41">
        <f>(G15*0.4)+(G40*0.4)+(F41*0.2)</f>
        <v>0</v>
      </c>
      <c r="H42" s="51"/>
      <c r="I42" s="16"/>
    </row>
  </sheetData>
  <sheetProtection algorithmName="SHA-512" hashValue="joJCQblU+ubtPICZsXcthoWuYeTDUyd8lcIzOWSDBcj3f7BaAlvT2uzpKfUCnTHvdtzOUC/bl0bXZgbJmqhLHA==" saltValue="fClwjGJJlKKl827sVVL/Fg==" spinCount="100000" sheet="1" selectLockedCells="1"/>
  <mergeCells count="7">
    <mergeCell ref="H15:I15"/>
    <mergeCell ref="A32:A35"/>
    <mergeCell ref="A36:A38"/>
    <mergeCell ref="A15:B15"/>
    <mergeCell ref="A16:A21"/>
    <mergeCell ref="A22:A26"/>
    <mergeCell ref="A27:A31"/>
  </mergeCells>
  <phoneticPr fontId="9" type="noConversion"/>
  <conditionalFormatting sqref="H4:H13">
    <cfRule type="cellIs" dxfId="16" priority="21" operator="equal">
      <formula>1.4</formula>
    </cfRule>
    <cfRule type="cellIs" dxfId="15" priority="22" operator="equal">
      <formula>1.3</formula>
    </cfRule>
    <cfRule type="cellIs" dxfId="14" priority="23" operator="equal">
      <formula>1.2</formula>
    </cfRule>
    <cfRule type="cellIs" dxfId="13" priority="24" operator="equal">
      <formula>1.1</formula>
    </cfRule>
  </conditionalFormatting>
  <conditionalFormatting sqref="H15">
    <cfRule type="containsText" dxfId="12" priority="20" operator="containsText" text="ATH Ekki hefur verið gefið fyrir lágmarks fjölda æfinga">
      <formula>NOT(ISERROR(SEARCH("ATH Ekki hefur verið gefið fyrir lágmarks fjölda æfinga",H15)))</formula>
    </cfRule>
  </conditionalFormatting>
  <conditionalFormatting sqref="B4:B13">
    <cfRule type="duplicateValues" dxfId="11" priority="19"/>
  </conditionalFormatting>
  <conditionalFormatting sqref="I16:I41">
    <cfRule type="containsText" dxfId="10" priority="18" operator="containsText" text="Gefa þarf lokaeinkunn">
      <formula>NOT(ISERROR(SEARCH("Gefa þarf lokaeinkunn",I16)))</formula>
    </cfRule>
  </conditionalFormatting>
  <conditionalFormatting sqref="I41 I39">
    <cfRule type="containsText" dxfId="9" priority="17" operator="containsText" text="Gefa þarf einkunn">
      <formula>NOT(ISERROR(SEARCH("Gefa þarf einkunn",I39)))</formula>
    </cfRule>
  </conditionalFormatting>
  <conditionalFormatting sqref="H15">
    <cfRule type="containsText" dxfId="8" priority="15" operator="containsText" text="ATH Ekki hefur verið gefin einkunn fyrir allar æfingar">
      <formula>NOT(ISERROR(SEARCH("ATH Ekki hefur verið gefin einkunn fyrir allar æfingar",H15)))</formula>
    </cfRule>
  </conditionalFormatting>
  <conditionalFormatting sqref="F4:F13">
    <cfRule type="expression" dxfId="7" priority="10">
      <formula>E4=""</formula>
    </cfRule>
    <cfRule type="expression" dxfId="6" priority="14">
      <formula>E4="T"</formula>
    </cfRule>
  </conditionalFormatting>
  <conditionalFormatting sqref="D4:D13">
    <cfRule type="expression" dxfId="5" priority="9">
      <formula>C4=""</formula>
    </cfRule>
  </conditionalFormatting>
  <conditionalFormatting sqref="I17">
    <cfRule type="containsText" dxfId="4" priority="8" operator="containsText" text="Sýna þarf">
      <formula>NOT(ISERROR(SEARCH("Sýna þarf",I17)))</formula>
    </cfRule>
  </conditionalFormatting>
  <conditionalFormatting sqref="I20">
    <cfRule type="containsText" dxfId="3" priority="7" operator="containsText" text="Ekki má gefa hærra en 7">
      <formula>NOT(ISERROR(SEARCH("Ekki má gefa hærra en 7",I20)))</formula>
    </cfRule>
  </conditionalFormatting>
  <conditionalFormatting sqref="I1:I14 I16:I1048576">
    <cfRule type="containsText" dxfId="2" priority="6" operator="containsText" text="Ekki hafa verið sýndar">
      <formula>NOT(ISERROR(SEARCH("Ekki hafa verið sýndar",I1)))</formula>
    </cfRule>
  </conditionalFormatting>
  <conditionalFormatting sqref="B39 B41">
    <cfRule type="containsText" dxfId="1" priority="1" operator="containsText" text="Gefa þarf einkunn">
      <formula>NOT(ISERROR(SEARCH("Gefa þarf einkunn",B39)))</formula>
    </cfRule>
  </conditionalFormatting>
  <dataValidations count="3">
    <dataValidation type="list" allowBlank="1" showInputMessage="1" showErrorMessage="1" sqref="E4:E13 C4:C13 B5:B13 B4" xr:uid="{D5184F78-93CC-432C-A140-E4FD1BCA210F}">
      <formula1>Æfingar</formula1>
    </dataValidation>
    <dataValidation type="custom" allowBlank="1" showInputMessage="1" showErrorMessage="1" sqref="E32 E34 E22:E25 E27:E30 E16:E20 E36:E37 F4:F13" xr:uid="{3ED2ACF3-7D57-4389-B2D4-59F0E61BB53A}">
      <formula1>AND(MOD(E4,0.5)=0,OR(E4=0,E4&gt;0))</formula1>
    </dataValidation>
    <dataValidation type="custom" allowBlank="1" showInputMessage="1" showErrorMessage="1" errorTitle="Ógild einkunn" error="Einungis má gefa í heilum og hálfum tölum á bilinu 0-10" sqref="D16:D20 D22:D25 F21 F26 F31 F35 F38:F39 F41 D27:D30 D33:E33 D32 D34 D36:D37 D4:D13" xr:uid="{405920A1-1980-4EA4-81E7-C8FDE7FBD1A3}">
      <formula1>AND(MOD(D4,0.5)=0,OR(D4=0,D4&gt;0))</formula1>
    </dataValidation>
  </dataValidation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2265F-0BF2-4A41-8B30-FBCB1E32DDA3}">
  <sheetPr codeName="Sheet8"/>
  <dimension ref="A3:E70"/>
  <sheetViews>
    <sheetView workbookViewId="0">
      <selection activeCell="H21" sqref="H21"/>
    </sheetView>
  </sheetViews>
  <sheetFormatPr defaultRowHeight="15" x14ac:dyDescent="0.25"/>
  <cols>
    <col min="1" max="1" width="69.140625" bestFit="1" customWidth="1"/>
    <col min="2" max="6" width="11" customWidth="1"/>
  </cols>
  <sheetData>
    <row r="3" spans="1:5" x14ac:dyDescent="0.25">
      <c r="E3" t="s">
        <v>63</v>
      </c>
    </row>
    <row r="5" spans="1:5" x14ac:dyDescent="0.25">
      <c r="A5" s="23"/>
    </row>
    <row r="6" spans="1:5" x14ac:dyDescent="0.25">
      <c r="A6" t="s">
        <v>9</v>
      </c>
      <c r="B6" s="117">
        <v>1.05</v>
      </c>
      <c r="C6" t="s">
        <v>2</v>
      </c>
      <c r="D6" t="s">
        <v>3</v>
      </c>
      <c r="E6">
        <v>1</v>
      </c>
    </row>
    <row r="7" spans="1:5" x14ac:dyDescent="0.25">
      <c r="A7" t="s">
        <v>64</v>
      </c>
      <c r="B7" s="117">
        <v>1.05</v>
      </c>
      <c r="C7" t="s">
        <v>2</v>
      </c>
      <c r="D7" t="s">
        <v>3</v>
      </c>
      <c r="E7">
        <v>2</v>
      </c>
    </row>
    <row r="8" spans="1:5" x14ac:dyDescent="0.25">
      <c r="A8" t="s">
        <v>54</v>
      </c>
      <c r="B8" s="117">
        <v>1.1000000000000001</v>
      </c>
      <c r="C8" t="s">
        <v>2</v>
      </c>
      <c r="D8" t="s">
        <v>3</v>
      </c>
      <c r="E8">
        <v>3</v>
      </c>
    </row>
    <row r="9" spans="1:5" x14ac:dyDescent="0.25">
      <c r="A9" t="s">
        <v>49</v>
      </c>
      <c r="B9" s="117">
        <v>1.1000000000000001</v>
      </c>
      <c r="C9" t="s">
        <v>2</v>
      </c>
      <c r="D9" t="s">
        <v>3</v>
      </c>
      <c r="E9">
        <v>4</v>
      </c>
    </row>
    <row r="10" spans="1:5" x14ac:dyDescent="0.25">
      <c r="A10" t="s">
        <v>65</v>
      </c>
      <c r="B10" s="117">
        <v>1.1000000000000001</v>
      </c>
      <c r="C10" t="s">
        <v>2</v>
      </c>
      <c r="D10" t="s">
        <v>3</v>
      </c>
      <c r="E10">
        <v>5</v>
      </c>
    </row>
    <row r="11" spans="1:5" x14ac:dyDescent="0.25">
      <c r="A11" t="s">
        <v>50</v>
      </c>
      <c r="B11" s="117">
        <v>1.1499999999999999</v>
      </c>
      <c r="C11" t="s">
        <v>2</v>
      </c>
      <c r="D11" t="s">
        <v>3</v>
      </c>
      <c r="E11">
        <v>6</v>
      </c>
    </row>
    <row r="12" spans="1:5" x14ac:dyDescent="0.25">
      <c r="A12" t="s">
        <v>66</v>
      </c>
      <c r="B12" s="117">
        <v>1.1499999999999999</v>
      </c>
      <c r="C12" t="s">
        <v>2</v>
      </c>
      <c r="D12" t="s">
        <v>3</v>
      </c>
      <c r="E12">
        <v>7</v>
      </c>
    </row>
    <row r="13" spans="1:5" x14ac:dyDescent="0.25">
      <c r="A13" t="s">
        <v>67</v>
      </c>
      <c r="B13" s="117">
        <v>1.1499999999999999</v>
      </c>
      <c r="C13" t="s">
        <v>2</v>
      </c>
      <c r="D13" t="s">
        <v>3</v>
      </c>
      <c r="E13">
        <v>8</v>
      </c>
    </row>
    <row r="14" spans="1:5" x14ac:dyDescent="0.25">
      <c r="A14" t="s">
        <v>51</v>
      </c>
      <c r="B14" s="117">
        <v>1.2</v>
      </c>
      <c r="C14" t="s">
        <v>2</v>
      </c>
      <c r="D14" t="s">
        <v>3</v>
      </c>
      <c r="E14">
        <v>9</v>
      </c>
    </row>
    <row r="15" spans="1:5" x14ac:dyDescent="0.25">
      <c r="A15" t="s">
        <v>52</v>
      </c>
      <c r="B15" s="117">
        <v>1.2</v>
      </c>
      <c r="C15" t="s">
        <v>2</v>
      </c>
      <c r="D15" t="s">
        <v>3</v>
      </c>
      <c r="E15">
        <v>10</v>
      </c>
    </row>
    <row r="16" spans="1:5" x14ac:dyDescent="0.25">
      <c r="A16" t="s">
        <v>68</v>
      </c>
      <c r="B16" s="117">
        <v>1.2</v>
      </c>
      <c r="C16" t="s">
        <v>2</v>
      </c>
      <c r="D16" t="s">
        <v>3</v>
      </c>
      <c r="E16">
        <v>11</v>
      </c>
    </row>
    <row r="17" spans="1:5" x14ac:dyDescent="0.25">
      <c r="A17" t="s">
        <v>69</v>
      </c>
      <c r="B17" s="117">
        <v>1.2</v>
      </c>
      <c r="C17" t="s">
        <v>2</v>
      </c>
      <c r="D17" t="s">
        <v>3</v>
      </c>
      <c r="E17">
        <v>12</v>
      </c>
    </row>
    <row r="18" spans="1:5" x14ac:dyDescent="0.25">
      <c r="A18" t="s">
        <v>70</v>
      </c>
      <c r="B18" s="117">
        <v>1.2</v>
      </c>
      <c r="C18" t="s">
        <v>2</v>
      </c>
      <c r="D18" t="s">
        <v>3</v>
      </c>
      <c r="E18">
        <v>13</v>
      </c>
    </row>
    <row r="19" spans="1:5" x14ac:dyDescent="0.25">
      <c r="A19" t="s">
        <v>71</v>
      </c>
      <c r="B19" s="117">
        <v>1.2</v>
      </c>
      <c r="C19" t="s">
        <v>2</v>
      </c>
      <c r="D19" t="s">
        <v>3</v>
      </c>
      <c r="E19">
        <v>14</v>
      </c>
    </row>
    <row r="20" spans="1:5" x14ac:dyDescent="0.25">
      <c r="A20" t="s">
        <v>72</v>
      </c>
      <c r="B20" s="117">
        <v>1.4</v>
      </c>
      <c r="C20" t="s">
        <v>2</v>
      </c>
      <c r="D20" t="s">
        <v>3</v>
      </c>
      <c r="E20">
        <v>16</v>
      </c>
    </row>
    <row r="21" spans="1:5" x14ac:dyDescent="0.25">
      <c r="A21" t="s">
        <v>73</v>
      </c>
      <c r="B21" s="117">
        <v>1.4</v>
      </c>
      <c r="C21" t="s">
        <v>2</v>
      </c>
      <c r="D21" t="s">
        <v>3</v>
      </c>
      <c r="E21">
        <v>17</v>
      </c>
    </row>
    <row r="22" spans="1:5" x14ac:dyDescent="0.25">
      <c r="A22" t="s">
        <v>58</v>
      </c>
      <c r="B22" s="117">
        <v>1</v>
      </c>
      <c r="C22" t="s">
        <v>74</v>
      </c>
      <c r="D22" t="s">
        <v>75</v>
      </c>
      <c r="E22">
        <v>18</v>
      </c>
    </row>
    <row r="23" spans="1:5" x14ac:dyDescent="0.25">
      <c r="A23" t="s">
        <v>104</v>
      </c>
      <c r="B23" s="117">
        <v>1</v>
      </c>
      <c r="C23" t="s">
        <v>74</v>
      </c>
      <c r="D23" t="s">
        <v>75</v>
      </c>
      <c r="E23">
        <v>59</v>
      </c>
    </row>
    <row r="24" spans="1:5" x14ac:dyDescent="0.25">
      <c r="A24" t="s">
        <v>57</v>
      </c>
      <c r="B24" s="117">
        <v>1</v>
      </c>
      <c r="C24" t="s">
        <v>74</v>
      </c>
      <c r="D24" t="s">
        <v>75</v>
      </c>
      <c r="E24">
        <v>19</v>
      </c>
    </row>
    <row r="25" spans="1:5" x14ac:dyDescent="0.25">
      <c r="A25" t="s">
        <v>59</v>
      </c>
      <c r="B25" s="117">
        <v>1.1000000000000001</v>
      </c>
      <c r="C25" t="s">
        <v>74</v>
      </c>
      <c r="D25" t="s">
        <v>75</v>
      </c>
      <c r="E25">
        <v>20</v>
      </c>
    </row>
    <row r="26" spans="1:5" x14ac:dyDescent="0.25">
      <c r="A26" t="s">
        <v>76</v>
      </c>
      <c r="B26" s="117">
        <v>1.1000000000000001</v>
      </c>
      <c r="C26" t="s">
        <v>74</v>
      </c>
      <c r="D26" t="s">
        <v>75</v>
      </c>
      <c r="E26">
        <v>21</v>
      </c>
    </row>
    <row r="27" spans="1:5" x14ac:dyDescent="0.25">
      <c r="A27" t="s">
        <v>77</v>
      </c>
      <c r="B27" s="117">
        <v>1.1000000000000001</v>
      </c>
      <c r="C27" t="s">
        <v>74</v>
      </c>
      <c r="D27" t="s">
        <v>75</v>
      </c>
      <c r="E27">
        <v>22</v>
      </c>
    </row>
    <row r="28" spans="1:5" x14ac:dyDescent="0.25">
      <c r="A28" t="s">
        <v>78</v>
      </c>
      <c r="B28" s="117">
        <v>1</v>
      </c>
      <c r="C28" t="s">
        <v>74</v>
      </c>
      <c r="D28" t="s">
        <v>75</v>
      </c>
      <c r="E28">
        <v>23</v>
      </c>
    </row>
    <row r="29" spans="1:5" x14ac:dyDescent="0.25">
      <c r="A29" t="s">
        <v>14</v>
      </c>
      <c r="B29" s="117">
        <v>1</v>
      </c>
      <c r="C29" t="s">
        <v>74</v>
      </c>
      <c r="D29" t="s">
        <v>75</v>
      </c>
      <c r="E29">
        <v>24</v>
      </c>
    </row>
    <row r="30" spans="1:5" x14ac:dyDescent="0.25">
      <c r="A30" t="s">
        <v>79</v>
      </c>
      <c r="B30" s="117">
        <v>1</v>
      </c>
      <c r="C30" t="s">
        <v>2</v>
      </c>
      <c r="D30" t="s">
        <v>3</v>
      </c>
      <c r="E30">
        <v>25</v>
      </c>
    </row>
    <row r="31" spans="1:5" x14ac:dyDescent="0.25">
      <c r="A31" t="s">
        <v>80</v>
      </c>
      <c r="B31" s="117">
        <v>1</v>
      </c>
      <c r="C31" t="s">
        <v>2</v>
      </c>
      <c r="D31" t="s">
        <v>3</v>
      </c>
      <c r="E31">
        <v>46</v>
      </c>
    </row>
    <row r="32" spans="1:5" x14ac:dyDescent="0.25">
      <c r="A32" t="s">
        <v>81</v>
      </c>
      <c r="B32" s="117">
        <v>1</v>
      </c>
      <c r="C32" t="s">
        <v>2</v>
      </c>
      <c r="D32" t="s">
        <v>3</v>
      </c>
      <c r="E32">
        <v>26</v>
      </c>
    </row>
    <row r="33" spans="1:5" x14ac:dyDescent="0.25">
      <c r="A33" t="s">
        <v>82</v>
      </c>
      <c r="B33" s="117">
        <v>1</v>
      </c>
      <c r="C33" t="s">
        <v>2</v>
      </c>
      <c r="D33" t="s">
        <v>3</v>
      </c>
      <c r="E33">
        <v>27</v>
      </c>
    </row>
    <row r="34" spans="1:5" x14ac:dyDescent="0.25">
      <c r="A34" t="s">
        <v>106</v>
      </c>
      <c r="B34" s="117">
        <v>1</v>
      </c>
      <c r="C34" t="s">
        <v>2</v>
      </c>
      <c r="D34" t="s">
        <v>3</v>
      </c>
      <c r="E34">
        <v>28</v>
      </c>
    </row>
    <row r="35" spans="1:5" x14ac:dyDescent="0.25">
      <c r="A35" t="s">
        <v>107</v>
      </c>
      <c r="B35" s="117">
        <v>1</v>
      </c>
      <c r="C35" t="s">
        <v>2</v>
      </c>
      <c r="D35" t="s">
        <v>3</v>
      </c>
      <c r="E35">
        <v>47</v>
      </c>
    </row>
    <row r="36" spans="1:5" x14ac:dyDescent="0.25">
      <c r="A36" t="s">
        <v>105</v>
      </c>
      <c r="B36" s="117">
        <v>1</v>
      </c>
      <c r="C36" t="s">
        <v>2</v>
      </c>
      <c r="D36" t="s">
        <v>3</v>
      </c>
      <c r="E36">
        <v>29</v>
      </c>
    </row>
    <row r="37" spans="1:5" x14ac:dyDescent="0.25">
      <c r="A37" t="s">
        <v>83</v>
      </c>
      <c r="B37" s="117">
        <v>1</v>
      </c>
      <c r="C37" t="s">
        <v>74</v>
      </c>
      <c r="D37" t="s">
        <v>75</v>
      </c>
      <c r="E37">
        <v>30</v>
      </c>
    </row>
    <row r="38" spans="1:5" x14ac:dyDescent="0.25">
      <c r="A38" t="s">
        <v>84</v>
      </c>
      <c r="B38" s="117">
        <v>1</v>
      </c>
      <c r="C38" t="s">
        <v>74</v>
      </c>
      <c r="D38" t="s">
        <v>75</v>
      </c>
      <c r="E38">
        <v>48</v>
      </c>
    </row>
    <row r="39" spans="1:5" x14ac:dyDescent="0.25">
      <c r="A39" t="s">
        <v>85</v>
      </c>
      <c r="B39" s="117">
        <v>1</v>
      </c>
      <c r="C39" t="s">
        <v>74</v>
      </c>
      <c r="D39" t="s">
        <v>75</v>
      </c>
      <c r="E39">
        <v>49</v>
      </c>
    </row>
    <row r="40" spans="1:5" x14ac:dyDescent="0.25">
      <c r="A40" t="s">
        <v>60</v>
      </c>
      <c r="B40" s="117">
        <v>1</v>
      </c>
      <c r="C40" t="s">
        <v>74</v>
      </c>
      <c r="D40" t="s">
        <v>75</v>
      </c>
      <c r="E40">
        <v>31</v>
      </c>
    </row>
    <row r="41" spans="1:5" x14ac:dyDescent="0.25">
      <c r="A41" t="s">
        <v>86</v>
      </c>
      <c r="B41" s="117">
        <v>1.4</v>
      </c>
      <c r="C41" t="s">
        <v>74</v>
      </c>
      <c r="D41" t="s">
        <v>75</v>
      </c>
      <c r="E41">
        <v>32</v>
      </c>
    </row>
    <row r="42" spans="1:5" x14ac:dyDescent="0.25">
      <c r="A42" t="s">
        <v>87</v>
      </c>
      <c r="B42" s="117">
        <v>1.4</v>
      </c>
      <c r="C42" t="s">
        <v>74</v>
      </c>
      <c r="D42" t="s">
        <v>75</v>
      </c>
      <c r="E42">
        <v>50</v>
      </c>
    </row>
    <row r="43" spans="1:5" x14ac:dyDescent="0.25">
      <c r="A43" t="s">
        <v>88</v>
      </c>
      <c r="B43" s="117">
        <v>1.4</v>
      </c>
      <c r="C43" t="s">
        <v>74</v>
      </c>
      <c r="D43" t="s">
        <v>75</v>
      </c>
      <c r="E43">
        <v>33</v>
      </c>
    </row>
    <row r="44" spans="1:5" x14ac:dyDescent="0.25">
      <c r="A44" t="s">
        <v>89</v>
      </c>
      <c r="B44" s="117">
        <v>1.4</v>
      </c>
      <c r="C44" t="s">
        <v>74</v>
      </c>
      <c r="D44" t="s">
        <v>75</v>
      </c>
      <c r="E44">
        <v>51</v>
      </c>
    </row>
    <row r="45" spans="1:5" x14ac:dyDescent="0.25">
      <c r="A45" t="s">
        <v>56</v>
      </c>
      <c r="B45" s="117">
        <v>1</v>
      </c>
      <c r="C45" t="s">
        <v>74</v>
      </c>
      <c r="D45" t="s">
        <v>75</v>
      </c>
      <c r="E45">
        <v>34</v>
      </c>
    </row>
    <row r="46" spans="1:5" x14ac:dyDescent="0.25">
      <c r="A46" t="s">
        <v>55</v>
      </c>
      <c r="B46" s="117">
        <v>1</v>
      </c>
      <c r="C46" t="s">
        <v>74</v>
      </c>
      <c r="D46" t="s">
        <v>75</v>
      </c>
      <c r="E46">
        <v>35</v>
      </c>
    </row>
    <row r="47" spans="1:5" x14ac:dyDescent="0.25">
      <c r="A47" t="s">
        <v>90</v>
      </c>
      <c r="B47" s="117">
        <v>1</v>
      </c>
      <c r="C47" t="s">
        <v>74</v>
      </c>
      <c r="D47" t="s">
        <v>75</v>
      </c>
      <c r="E47">
        <v>36</v>
      </c>
    </row>
    <row r="48" spans="1:5" x14ac:dyDescent="0.25">
      <c r="A48" t="s">
        <v>91</v>
      </c>
      <c r="B48" s="117">
        <v>1</v>
      </c>
      <c r="C48" t="s">
        <v>74</v>
      </c>
      <c r="D48" t="s">
        <v>75</v>
      </c>
      <c r="E48">
        <v>37</v>
      </c>
    </row>
    <row r="49" spans="1:5" x14ac:dyDescent="0.25">
      <c r="A49" t="s">
        <v>61</v>
      </c>
      <c r="B49" s="117">
        <v>1</v>
      </c>
      <c r="C49" t="s">
        <v>74</v>
      </c>
      <c r="D49" t="s">
        <v>75</v>
      </c>
      <c r="E49">
        <v>38</v>
      </c>
    </row>
    <row r="50" spans="1:5" x14ac:dyDescent="0.25">
      <c r="A50" t="s">
        <v>62</v>
      </c>
      <c r="B50" s="117">
        <v>1.2</v>
      </c>
      <c r="C50" t="s">
        <v>74</v>
      </c>
      <c r="D50" t="s">
        <v>75</v>
      </c>
      <c r="E50">
        <v>39</v>
      </c>
    </row>
    <row r="51" spans="1:5" x14ac:dyDescent="0.25">
      <c r="A51" t="s">
        <v>108</v>
      </c>
      <c r="B51" s="117">
        <v>1.1000000000000001</v>
      </c>
      <c r="C51" t="s">
        <v>74</v>
      </c>
      <c r="D51" t="s">
        <v>75</v>
      </c>
      <c r="E51">
        <v>60</v>
      </c>
    </row>
    <row r="52" spans="1:5" x14ac:dyDescent="0.25">
      <c r="A52" t="s">
        <v>110</v>
      </c>
      <c r="B52" s="117">
        <v>1.1499999999999999</v>
      </c>
      <c r="C52" t="s">
        <v>74</v>
      </c>
      <c r="D52" t="s">
        <v>75</v>
      </c>
      <c r="E52">
        <v>62</v>
      </c>
    </row>
    <row r="53" spans="1:5" x14ac:dyDescent="0.25">
      <c r="A53" t="s">
        <v>109</v>
      </c>
      <c r="B53" s="117">
        <v>1.1499999999999999</v>
      </c>
      <c r="C53" t="s">
        <v>2</v>
      </c>
      <c r="D53" t="s">
        <v>3</v>
      </c>
      <c r="E53">
        <v>61</v>
      </c>
    </row>
    <row r="54" spans="1:5" x14ac:dyDescent="0.25">
      <c r="A54" t="s">
        <v>92</v>
      </c>
      <c r="B54" s="117">
        <v>1.05</v>
      </c>
      <c r="C54" t="s">
        <v>74</v>
      </c>
      <c r="D54" t="s">
        <v>75</v>
      </c>
      <c r="E54">
        <v>40</v>
      </c>
    </row>
    <row r="55" spans="1:5" x14ac:dyDescent="0.25">
      <c r="A55" t="s">
        <v>53</v>
      </c>
      <c r="B55" s="117">
        <v>1.05</v>
      </c>
      <c r="C55" t="s">
        <v>74</v>
      </c>
      <c r="D55" t="s">
        <v>75</v>
      </c>
      <c r="E55">
        <v>52</v>
      </c>
    </row>
    <row r="56" spans="1:5" x14ac:dyDescent="0.25">
      <c r="A56" t="s">
        <v>93</v>
      </c>
      <c r="B56" s="117">
        <v>1.05</v>
      </c>
      <c r="C56" t="s">
        <v>74</v>
      </c>
      <c r="D56" t="s">
        <v>75</v>
      </c>
      <c r="E56">
        <v>53</v>
      </c>
    </row>
    <row r="57" spans="1:5" x14ac:dyDescent="0.25">
      <c r="A57" t="s">
        <v>94</v>
      </c>
      <c r="B57" s="117">
        <v>1</v>
      </c>
      <c r="C57" t="s">
        <v>74</v>
      </c>
      <c r="D57" t="s">
        <v>75</v>
      </c>
      <c r="E57">
        <v>41</v>
      </c>
    </row>
    <row r="58" spans="1:5" x14ac:dyDescent="0.25">
      <c r="A58" t="s">
        <v>111</v>
      </c>
      <c r="B58" s="117">
        <v>1.05</v>
      </c>
      <c r="C58" t="s">
        <v>74</v>
      </c>
      <c r="D58" t="s">
        <v>75</v>
      </c>
      <c r="E58">
        <v>63</v>
      </c>
    </row>
    <row r="59" spans="1:5" x14ac:dyDescent="0.25">
      <c r="A59" t="s">
        <v>95</v>
      </c>
      <c r="B59" s="117">
        <v>1.1000000000000001</v>
      </c>
      <c r="C59" t="s">
        <v>74</v>
      </c>
      <c r="D59" t="s">
        <v>75</v>
      </c>
      <c r="E59">
        <v>42</v>
      </c>
    </row>
    <row r="60" spans="1:5" x14ac:dyDescent="0.25">
      <c r="A60" t="s">
        <v>112</v>
      </c>
      <c r="B60" s="117">
        <v>1.1499999999999999</v>
      </c>
      <c r="C60" t="s">
        <v>74</v>
      </c>
      <c r="D60" t="s">
        <v>75</v>
      </c>
      <c r="E60">
        <v>64</v>
      </c>
    </row>
    <row r="61" spans="1:5" x14ac:dyDescent="0.25">
      <c r="A61" t="s">
        <v>96</v>
      </c>
      <c r="B61" s="117">
        <v>1.2</v>
      </c>
      <c r="C61" t="s">
        <v>74</v>
      </c>
      <c r="D61" t="s">
        <v>75</v>
      </c>
      <c r="E61">
        <v>43</v>
      </c>
    </row>
    <row r="62" spans="1:5" x14ac:dyDescent="0.25">
      <c r="A62" t="s">
        <v>97</v>
      </c>
      <c r="B62" s="117">
        <v>1.3</v>
      </c>
      <c r="C62" t="s">
        <v>74</v>
      </c>
      <c r="D62" t="s">
        <v>75</v>
      </c>
      <c r="E62">
        <v>44</v>
      </c>
    </row>
    <row r="63" spans="1:5" x14ac:dyDescent="0.25">
      <c r="A63" t="s">
        <v>98</v>
      </c>
      <c r="B63" s="117">
        <v>1.4</v>
      </c>
      <c r="C63" t="s">
        <v>74</v>
      </c>
      <c r="D63" t="s">
        <v>75</v>
      </c>
      <c r="E63">
        <v>45</v>
      </c>
    </row>
    <row r="64" spans="1:5" x14ac:dyDescent="0.25">
      <c r="A64" t="s">
        <v>99</v>
      </c>
      <c r="B64" s="117">
        <v>1</v>
      </c>
      <c r="C64" t="s">
        <v>74</v>
      </c>
      <c r="D64" t="s">
        <v>3</v>
      </c>
      <c r="E64">
        <v>54</v>
      </c>
    </row>
    <row r="65" spans="1:5" x14ac:dyDescent="0.25">
      <c r="A65" t="s">
        <v>113</v>
      </c>
      <c r="B65" s="117">
        <v>1.05</v>
      </c>
      <c r="C65" t="s">
        <v>74</v>
      </c>
      <c r="D65" t="s">
        <v>3</v>
      </c>
      <c r="E65">
        <v>65</v>
      </c>
    </row>
    <row r="66" spans="1:5" x14ac:dyDescent="0.25">
      <c r="A66" t="s">
        <v>100</v>
      </c>
      <c r="B66" s="117">
        <v>1.1000000000000001</v>
      </c>
      <c r="C66" t="s">
        <v>74</v>
      </c>
      <c r="D66" t="s">
        <v>3</v>
      </c>
      <c r="E66">
        <v>55</v>
      </c>
    </row>
    <row r="67" spans="1:5" x14ac:dyDescent="0.25">
      <c r="A67" t="s">
        <v>114</v>
      </c>
      <c r="B67" s="117">
        <v>1.1499999999999999</v>
      </c>
      <c r="C67" t="s">
        <v>74</v>
      </c>
      <c r="D67" t="s">
        <v>3</v>
      </c>
      <c r="E67">
        <v>66</v>
      </c>
    </row>
    <row r="68" spans="1:5" x14ac:dyDescent="0.25">
      <c r="A68" t="s">
        <v>101</v>
      </c>
      <c r="B68" s="117">
        <v>1.2</v>
      </c>
      <c r="C68" t="s">
        <v>74</v>
      </c>
      <c r="D68" t="s">
        <v>3</v>
      </c>
      <c r="E68">
        <v>56</v>
      </c>
    </row>
    <row r="69" spans="1:5" x14ac:dyDescent="0.25">
      <c r="A69" t="s">
        <v>102</v>
      </c>
      <c r="B69" s="117">
        <v>1.3</v>
      </c>
      <c r="C69" t="s">
        <v>74</v>
      </c>
      <c r="D69" t="s">
        <v>3</v>
      </c>
      <c r="E69">
        <v>57</v>
      </c>
    </row>
    <row r="70" spans="1:5" x14ac:dyDescent="0.25">
      <c r="A70" t="s">
        <v>103</v>
      </c>
      <c r="B70" s="117">
        <v>1.4</v>
      </c>
      <c r="C70" t="s">
        <v>74</v>
      </c>
      <c r="D70" t="s">
        <v>3</v>
      </c>
      <c r="E70">
        <v>58</v>
      </c>
    </row>
  </sheetData>
  <sheetProtection algorithmName="SHA-512" hashValue="prrnm7DpRRV3ZWogFk/ksavoqoKxIqTRk50QKmezmqfblV9z50A7xg47NGCZXiFk3bmeKxmG5GK9/NqHfOJETg==" saltValue="MX4IMGj1C2/6d7jppbFKqw==" spinCount="100000" sheet="1" objects="1" scenarios="1"/>
  <conditionalFormatting sqref="E1:E1048576">
    <cfRule type="top10" dxfId="0" priority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Dómblað</vt:lpstr>
      <vt:lpstr>Æfingalisti</vt:lpstr>
      <vt:lpstr>Dómblað!Print_Area</vt:lpstr>
      <vt:lpstr>Vægi</vt:lpstr>
      <vt:lpstr>Æfingar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Dögg Sveinbjörnsdóttir</dc:creator>
  <cp:keywords/>
  <dc:description/>
  <cp:lastModifiedBy>Guðrún D. Sveinbjörnsdóttir</cp:lastModifiedBy>
  <cp:revision/>
  <dcterms:created xsi:type="dcterms:W3CDTF">2021-02-18T10:11:25Z</dcterms:created>
  <dcterms:modified xsi:type="dcterms:W3CDTF">2022-02-16T09:58:48Z</dcterms:modified>
  <cp:category/>
  <cp:contentStatus/>
</cp:coreProperties>
</file>